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20" windowHeight="11300" tabRatio="500" activeTab="0"/>
  </bookViews>
  <sheets>
    <sheet name="RF Voltages" sheetId="1" r:id="rId1"/>
    <sheet name="Pi coupler cold tes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Gwyn Griffiths</author>
  </authors>
  <commentList>
    <comment ref="D34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Above 48V p-to-p on the grids 3rd harmonic distortion sets in</t>
        </r>
      </text>
    </comment>
    <comment ref="C31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Above 0.81v p-to-p on the grid 3rd harmonic distortion sets in on the anode
</t>
        </r>
      </text>
    </comment>
    <comment ref="F31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100mA anode current
</t>
        </r>
      </text>
    </comment>
    <comment ref="F34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150mA anode current</t>
        </r>
      </text>
    </comment>
    <comment ref="H32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150mA anode current</t>
        </r>
      </text>
    </comment>
    <comment ref="J25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Assume no loss in the Pi network</t>
        </r>
      </text>
    </comment>
    <comment ref="I32" authorId="0">
      <text>
        <r>
          <rPr>
            <b/>
            <sz val="9"/>
            <rFont val="Calibri"/>
            <family val="2"/>
          </rPr>
          <t>Gwyn Griffiths:</t>
        </r>
        <r>
          <rPr>
            <sz val="9"/>
            <rFont val="Calibri"/>
            <family val="2"/>
          </rPr>
          <t xml:space="preserve">
This 5.5W out is at anode current of 150mA at resonance</t>
        </r>
      </text>
    </comment>
  </commentList>
</comments>
</file>

<file path=xl/sharedStrings.xml><?xml version="1.0" encoding="utf-8"?>
<sst xmlns="http://schemas.openxmlformats.org/spreadsheetml/2006/main" count="95" uniqueCount="74">
  <si>
    <t>G3ZIL</t>
  </si>
  <si>
    <t>Viceroy Mk III</t>
  </si>
  <si>
    <t>Low output problem</t>
  </si>
  <si>
    <t>For each set of measurements the relevant tuned circuits re-tuned to account for presence of the probbe(s)</t>
  </si>
  <si>
    <t>Voltage levels measured with x10 probes to Rigol 'scope with on-screen measurements</t>
  </si>
  <si>
    <t>For each set, return to the same valves of drive at the grid of the 6CL6 driver</t>
  </si>
  <si>
    <t>6CL6 grid</t>
  </si>
  <si>
    <t>50 ohm dummy load in the antenna socket.</t>
  </si>
  <si>
    <t>Bias adjusted for 50mA PA cathode current</t>
  </si>
  <si>
    <t>V</t>
  </si>
  <si>
    <t>All readings are peak to peak</t>
  </si>
  <si>
    <t>V p-to-p</t>
  </si>
  <si>
    <t>1. Disconnect 120pF capacitor anode of driver to 6146 grids</t>
  </si>
  <si>
    <t>6CL6 anode</t>
  </si>
  <si>
    <t>Gain</t>
  </si>
  <si>
    <t>All readings at 3.7MHz</t>
  </si>
  <si>
    <t>This replicates G2DAF transmitter test conditions, Table 10.22 in 4th edition RSGB Handbook</t>
  </si>
  <si>
    <t>that gives 155v RMS on driver anode for 12 v RMS drive for a 6CH6</t>
  </si>
  <si>
    <t>2. 120pF in place</t>
  </si>
  <si>
    <t>6146 grids</t>
  </si>
  <si>
    <t>6146 anodes</t>
  </si>
  <si>
    <t>50 ohm</t>
  </si>
  <si>
    <t>dummy load</t>
  </si>
  <si>
    <t>W</t>
  </si>
  <si>
    <t>TUNE position</t>
  </si>
  <si>
    <t>Loaded 170mA off res 120mA on</t>
  </si>
  <si>
    <t>Calc. Ra</t>
  </si>
  <si>
    <t>ohms</t>
  </si>
  <si>
    <t>Average</t>
  </si>
  <si>
    <t>Cold Pi coupler tests</t>
  </si>
  <si>
    <t xml:space="preserve">Directional coupler at antenna socket  </t>
  </si>
  <si>
    <t>Source Tracking generator of Rigol DSA815</t>
  </si>
  <si>
    <t>Measurement on i/p of DSA815</t>
  </si>
  <si>
    <t>50 ohm load on directional coupler</t>
  </si>
  <si>
    <t>Tune</t>
  </si>
  <si>
    <t>Load</t>
  </si>
  <si>
    <t>Frequency (MHz)</t>
  </si>
  <si>
    <t>11 o'clock</t>
  </si>
  <si>
    <t>10 o'clock</t>
  </si>
  <si>
    <t>9:30 o'clock</t>
  </si>
  <si>
    <t>2 o'clock</t>
  </si>
  <si>
    <t>2:30 o'clock</t>
  </si>
  <si>
    <t>1:30 o'clock</t>
  </si>
  <si>
    <t>1 o'clock</t>
  </si>
  <si>
    <t>11:30 o'clock</t>
  </si>
  <si>
    <t>270pF+strays</t>
  </si>
  <si>
    <t>1100pF</t>
  </si>
  <si>
    <t>Capacitor max</t>
  </si>
  <si>
    <t>Ctune</t>
  </si>
  <si>
    <t>L</t>
  </si>
  <si>
    <t>Cload</t>
  </si>
  <si>
    <t>https://home.sandiego.edu/~ekim/e194rfs01/jwmatcher/matcher2.html</t>
  </si>
  <si>
    <t>L (uH)</t>
  </si>
  <si>
    <t>Pi network values for 2200 ohms pure resistance Ra Q=9</t>
  </si>
  <si>
    <t>Tune for min reflected, achieve 2mV with 224 as open circuit</t>
  </si>
  <si>
    <t>i.e. SWR=</t>
  </si>
  <si>
    <t>Calculated Cload do not look like the actual ones, except for 3.5MHz</t>
  </si>
  <si>
    <t>Ra</t>
  </si>
  <si>
    <t>RL</t>
  </si>
  <si>
    <t>Q</t>
  </si>
  <si>
    <t>XL</t>
  </si>
  <si>
    <t>F</t>
  </si>
  <si>
    <t>Hz</t>
  </si>
  <si>
    <t>microHenries</t>
  </si>
  <si>
    <t>XCt</t>
  </si>
  <si>
    <t>Ct</t>
  </si>
  <si>
    <t>pF</t>
  </si>
  <si>
    <t>XCL</t>
  </si>
  <si>
    <t>CL</t>
  </si>
  <si>
    <t>Pi network calculations at</t>
  </si>
  <si>
    <t>Driver</t>
  </si>
  <si>
    <t>PA</t>
  </si>
  <si>
    <t>Yellow: Grid drive DC coupled, Vpp=50V, Vavg=-61.4V indicated grid current 0.5mA</t>
  </si>
  <si>
    <t>Blue: signal at grid of driver 6CL6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</si>
</sst>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2"/>
      <color indexed="8"/>
      <name val="Calibri"/>
      <family val="0"/>
    </font>
    <font>
      <b/>
      <i/>
      <sz val="12"/>
      <color indexed="17"/>
      <name val="Calibri"/>
      <family val="0"/>
    </font>
    <font>
      <b/>
      <sz val="12"/>
      <color indexed="17"/>
      <name val="Calibri"/>
      <family val="0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0"/>
    </font>
    <font>
      <sz val="12"/>
      <color rgb="FF000000"/>
      <name val="Calibri"/>
      <family val="2"/>
    </font>
    <font>
      <b/>
      <i/>
      <sz val="12"/>
      <color rgb="FF008000"/>
      <name val="Calibri"/>
      <family val="0"/>
    </font>
    <font>
      <sz val="12"/>
      <color rgb="FF008000"/>
      <name val="Calibri"/>
      <family val="0"/>
    </font>
    <font>
      <b/>
      <sz val="12"/>
      <color rgb="FF008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1" fontId="4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4</xdr:row>
      <xdr:rowOff>190500</xdr:rowOff>
    </xdr:from>
    <xdr:to>
      <xdr:col>22</xdr:col>
      <xdr:colOff>114300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990600"/>
          <a:ext cx="9029700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85" zoomScaleNormal="85" workbookViewId="0" topLeftCell="A1">
      <selection activeCell="M4" sqref="M4"/>
    </sheetView>
  </sheetViews>
  <sheetFormatPr defaultColWidth="11.00390625" defaultRowHeight="15.75"/>
  <cols>
    <col min="2" max="2" width="15.00390625" style="0" bestFit="1" customWidth="1"/>
    <col min="5" max="5" width="15.375" style="0" customWidth="1"/>
    <col min="6" max="6" width="13.625" style="0" customWidth="1"/>
    <col min="7" max="7" width="13.875" style="0" customWidth="1"/>
    <col min="8" max="8" width="11.375" style="0" customWidth="1"/>
  </cols>
  <sheetData>
    <row r="2" spans="1:13" ht="15.75">
      <c r="A2" s="1" t="s">
        <v>0</v>
      </c>
      <c r="B2" s="1" t="s">
        <v>1</v>
      </c>
      <c r="C2" s="1"/>
      <c r="D2" s="1" t="s">
        <v>2</v>
      </c>
      <c r="M2" t="s">
        <v>72</v>
      </c>
    </row>
    <row r="3" spans="1:13" ht="15.75">
      <c r="A3" s="2">
        <v>43099</v>
      </c>
      <c r="B3" s="1"/>
      <c r="C3" s="1"/>
      <c r="D3" s="1"/>
      <c r="M3" t="s">
        <v>73</v>
      </c>
    </row>
    <row r="5" spans="1:7" ht="15.75">
      <c r="A5" t="s">
        <v>4</v>
      </c>
      <c r="G5" s="1" t="s">
        <v>10</v>
      </c>
    </row>
    <row r="6" ht="15.75">
      <c r="A6" t="s">
        <v>3</v>
      </c>
    </row>
    <row r="7" ht="15.75">
      <c r="A7" t="s">
        <v>15</v>
      </c>
    </row>
    <row r="8" ht="15.75">
      <c r="A8" t="s">
        <v>7</v>
      </c>
    </row>
    <row r="9" spans="1:6" ht="15.75">
      <c r="A9" t="s">
        <v>8</v>
      </c>
      <c r="E9">
        <v>-63</v>
      </c>
      <c r="F9" t="s">
        <v>9</v>
      </c>
    </row>
    <row r="11" spans="1:6" ht="15.75">
      <c r="A11" t="s">
        <v>12</v>
      </c>
      <c r="F11" t="s">
        <v>16</v>
      </c>
    </row>
    <row r="12" spans="1:13" s="1" customFormat="1" ht="15.75">
      <c r="A12" s="4" t="s">
        <v>6</v>
      </c>
      <c r="B12" s="4" t="s">
        <v>13</v>
      </c>
      <c r="C12" s="4"/>
      <c r="D12" s="4"/>
      <c r="E12" s="4"/>
      <c r="F12" s="10" t="s">
        <v>17</v>
      </c>
      <c r="G12" s="4"/>
      <c r="H12" s="4"/>
      <c r="I12" s="4"/>
      <c r="J12" s="4"/>
      <c r="K12" s="4"/>
      <c r="L12" s="4"/>
      <c r="M12" s="4"/>
    </row>
    <row r="13" spans="1:13" ht="15.75">
      <c r="A13" s="8" t="s">
        <v>11</v>
      </c>
      <c r="B13" s="8" t="s">
        <v>11</v>
      </c>
      <c r="C13" s="8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5">
        <v>0.54</v>
      </c>
      <c r="B14" s="5">
        <v>78</v>
      </c>
      <c r="C14" s="7">
        <f>B14/A14</f>
        <v>144.44444444444443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5">
        <v>0.78</v>
      </c>
      <c r="B15" s="5">
        <v>110</v>
      </c>
      <c r="C15" s="7">
        <f aca="true" t="shared" si="0" ref="C15:C21">B15/A15</f>
        <v>141.02564102564102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5">
        <v>0.96</v>
      </c>
      <c r="B16" s="5">
        <v>136</v>
      </c>
      <c r="C16" s="7">
        <f t="shared" si="0"/>
        <v>141.66666666666669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5">
        <v>1.02</v>
      </c>
      <c r="B17" s="5">
        <v>150</v>
      </c>
      <c r="C17" s="7">
        <f t="shared" si="0"/>
        <v>147.05882352941177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>
      <c r="A18" s="5">
        <v>1.12</v>
      </c>
      <c r="B18" s="5">
        <v>162</v>
      </c>
      <c r="C18" s="7">
        <f t="shared" si="0"/>
        <v>144.64285714285714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>
        <v>1.2</v>
      </c>
      <c r="B19" s="5">
        <v>174</v>
      </c>
      <c r="C19" s="7">
        <f t="shared" si="0"/>
        <v>145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>
        <v>1.32</v>
      </c>
      <c r="B20" s="5">
        <v>184</v>
      </c>
      <c r="C20" s="7">
        <f t="shared" si="0"/>
        <v>139.39393939393938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>
        <v>1.44</v>
      </c>
      <c r="B21" s="5">
        <v>192</v>
      </c>
      <c r="C21" s="7">
        <f t="shared" si="0"/>
        <v>133.33333333333334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5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9" t="s">
        <v>5</v>
      </c>
      <c r="B23" s="5"/>
      <c r="C23" s="5"/>
      <c r="D23" s="5"/>
      <c r="E23" s="5"/>
      <c r="F23" s="1" t="s">
        <v>24</v>
      </c>
      <c r="G23" s="5"/>
      <c r="H23" s="5"/>
      <c r="I23" s="5"/>
      <c r="J23" s="5"/>
      <c r="K23" s="5"/>
      <c r="L23" s="5"/>
      <c r="M23" s="5"/>
    </row>
    <row r="24" spans="2:8" ht="15.75">
      <c r="B24" t="s">
        <v>18</v>
      </c>
      <c r="F24" t="s">
        <v>25</v>
      </c>
      <c r="H24" s="4" t="s">
        <v>21</v>
      </c>
    </row>
    <row r="25" spans="1:10" ht="15.75">
      <c r="A25" s="4" t="s">
        <v>6</v>
      </c>
      <c r="B25" s="4" t="s">
        <v>13</v>
      </c>
      <c r="D25" s="1" t="s">
        <v>19</v>
      </c>
      <c r="E25" s="24" t="s">
        <v>70</v>
      </c>
      <c r="F25" s="1" t="s">
        <v>20</v>
      </c>
      <c r="G25" s="24" t="s">
        <v>71</v>
      </c>
      <c r="H25" s="8" t="s">
        <v>22</v>
      </c>
      <c r="I25" s="5"/>
      <c r="J25" s="8" t="s">
        <v>26</v>
      </c>
    </row>
    <row r="26" spans="1:11" ht="15.75">
      <c r="A26" s="5" t="s">
        <v>11</v>
      </c>
      <c r="B26" s="8" t="s">
        <v>11</v>
      </c>
      <c r="C26" s="19" t="s">
        <v>14</v>
      </c>
      <c r="D26" s="8" t="s">
        <v>11</v>
      </c>
      <c r="E26" s="19" t="s">
        <v>14</v>
      </c>
      <c r="F26" s="8" t="s">
        <v>11</v>
      </c>
      <c r="G26" s="19" t="s">
        <v>14</v>
      </c>
      <c r="H26" s="8" t="s">
        <v>11</v>
      </c>
      <c r="I26" s="8" t="s">
        <v>23</v>
      </c>
      <c r="J26" s="8" t="s">
        <v>27</v>
      </c>
      <c r="K26" s="8"/>
    </row>
    <row r="27" spans="1:10" ht="15.75">
      <c r="A27" s="6">
        <v>0.18</v>
      </c>
      <c r="B27" s="5">
        <v>18</v>
      </c>
      <c r="C27" s="20">
        <f>B27/A27</f>
        <v>100</v>
      </c>
      <c r="D27" s="5">
        <v>9</v>
      </c>
      <c r="E27" s="21">
        <f>D27/A27</f>
        <v>50</v>
      </c>
      <c r="F27" s="5">
        <v>40</v>
      </c>
      <c r="G27" s="22">
        <f>F27/D27</f>
        <v>4.444444444444445</v>
      </c>
      <c r="H27" s="5">
        <v>12</v>
      </c>
      <c r="I27" s="12">
        <f aca="true" t="shared" si="1" ref="I27:I32">(H27/2.828)^2/50</f>
        <v>0.3601087528433587</v>
      </c>
      <c r="J27" s="7">
        <f>50*(F27/H27)^2</f>
        <v>555.5555555555557</v>
      </c>
    </row>
    <row r="28" spans="1:10" ht="15.75">
      <c r="A28" s="6">
        <v>0.33</v>
      </c>
      <c r="B28" s="5">
        <v>30</v>
      </c>
      <c r="C28" s="21">
        <f aca="true" t="shared" si="2" ref="C28:C36">B28/A28</f>
        <v>90.9090909090909</v>
      </c>
      <c r="D28" s="5">
        <v>16</v>
      </c>
      <c r="E28" s="21">
        <f aca="true" t="shared" si="3" ref="E28:E36">D28/A28</f>
        <v>48.484848484848484</v>
      </c>
      <c r="G28" s="23"/>
      <c r="H28" s="5">
        <v>21</v>
      </c>
      <c r="I28" s="12">
        <f t="shared" si="1"/>
        <v>1.102833055582786</v>
      </c>
      <c r="J28" s="7"/>
    </row>
    <row r="29" spans="1:10" ht="15.75">
      <c r="A29" s="6">
        <v>0.5</v>
      </c>
      <c r="B29" s="5">
        <v>43</v>
      </c>
      <c r="C29" s="21">
        <f t="shared" si="2"/>
        <v>86</v>
      </c>
      <c r="D29" s="5">
        <v>23</v>
      </c>
      <c r="E29" s="21">
        <f t="shared" si="3"/>
        <v>46</v>
      </c>
      <c r="F29" s="5">
        <v>106</v>
      </c>
      <c r="G29" s="22">
        <f aca="true" t="shared" si="4" ref="G29:G34">F29/D29</f>
        <v>4.608695652173913</v>
      </c>
      <c r="H29" s="5">
        <v>28</v>
      </c>
      <c r="I29" s="12">
        <f t="shared" si="1"/>
        <v>1.9605920988138417</v>
      </c>
      <c r="J29" s="7">
        <f>50*(F29/H29)^2</f>
        <v>716.5816326530612</v>
      </c>
    </row>
    <row r="30" spans="1:10" ht="15.75">
      <c r="A30" s="6">
        <v>0.68</v>
      </c>
      <c r="B30" s="5">
        <v>57</v>
      </c>
      <c r="C30" s="21">
        <f t="shared" si="2"/>
        <v>83.8235294117647</v>
      </c>
      <c r="D30" s="5">
        <v>32</v>
      </c>
      <c r="E30" s="21">
        <f t="shared" si="3"/>
        <v>47.05882352941176</v>
      </c>
      <c r="F30" s="5">
        <v>140</v>
      </c>
      <c r="G30" s="22">
        <f t="shared" si="4"/>
        <v>4.375</v>
      </c>
      <c r="H30" s="5">
        <v>38</v>
      </c>
      <c r="I30" s="12">
        <f t="shared" si="1"/>
        <v>3.611090549345903</v>
      </c>
      <c r="J30" s="7">
        <f>50*(F30/H30)^2</f>
        <v>678.6703601108032</v>
      </c>
    </row>
    <row r="31" spans="1:10" ht="15.75">
      <c r="A31" s="6">
        <v>0.81</v>
      </c>
      <c r="B31" s="5">
        <v>63</v>
      </c>
      <c r="C31" s="21">
        <f t="shared" si="2"/>
        <v>77.77777777777777</v>
      </c>
      <c r="D31" s="5">
        <v>38</v>
      </c>
      <c r="E31" s="21">
        <f t="shared" si="3"/>
        <v>46.913580246913575</v>
      </c>
      <c r="F31" s="5">
        <v>168</v>
      </c>
      <c r="G31" s="22">
        <f t="shared" si="4"/>
        <v>4.421052631578948</v>
      </c>
      <c r="H31" s="5">
        <v>45</v>
      </c>
      <c r="I31" s="12">
        <f t="shared" si="1"/>
        <v>5.064029336859733</v>
      </c>
      <c r="J31" s="7">
        <f>50*(F31/H31)^2</f>
        <v>696.8888888888889</v>
      </c>
    </row>
    <row r="32" spans="1:10" ht="15.75">
      <c r="A32" s="6">
        <v>0.87</v>
      </c>
      <c r="B32" s="5">
        <v>65</v>
      </c>
      <c r="C32" s="21">
        <f t="shared" si="2"/>
        <v>74.71264367816092</v>
      </c>
      <c r="D32" s="5">
        <v>40</v>
      </c>
      <c r="E32" s="21">
        <f t="shared" si="3"/>
        <v>45.97701149425287</v>
      </c>
      <c r="F32" s="5">
        <v>182</v>
      </c>
      <c r="G32" s="22">
        <f t="shared" si="4"/>
        <v>4.55</v>
      </c>
      <c r="H32" s="5">
        <v>47</v>
      </c>
      <c r="I32" s="12">
        <f t="shared" si="1"/>
        <v>5.524168298826246</v>
      </c>
      <c r="J32" s="7">
        <f>50*(F32/H32)^2</f>
        <v>749.7510185604347</v>
      </c>
    </row>
    <row r="33" spans="1:9" ht="15.75">
      <c r="A33" s="6">
        <v>0.98</v>
      </c>
      <c r="B33" s="5">
        <v>68</v>
      </c>
      <c r="C33" s="21">
        <f t="shared" si="2"/>
        <v>69.38775510204081</v>
      </c>
      <c r="D33" s="5">
        <v>45</v>
      </c>
      <c r="E33" s="21">
        <f t="shared" si="3"/>
        <v>45.91836734693878</v>
      </c>
      <c r="F33" s="5">
        <v>212</v>
      </c>
      <c r="G33" s="22">
        <f t="shared" si="4"/>
        <v>4.711111111111111</v>
      </c>
      <c r="H33" s="5"/>
      <c r="I33" s="5"/>
    </row>
    <row r="34" spans="1:9" ht="15.75">
      <c r="A34" s="6">
        <v>1.1</v>
      </c>
      <c r="B34" s="5">
        <v>71</v>
      </c>
      <c r="C34" s="21">
        <f t="shared" si="2"/>
        <v>64.54545454545455</v>
      </c>
      <c r="D34" s="5">
        <v>48</v>
      </c>
      <c r="E34" s="21">
        <f t="shared" si="3"/>
        <v>43.63636363636363</v>
      </c>
      <c r="F34" s="5">
        <v>234</v>
      </c>
      <c r="G34" s="22">
        <f t="shared" si="4"/>
        <v>4.875</v>
      </c>
      <c r="H34" s="5"/>
      <c r="I34" s="5"/>
    </row>
    <row r="35" spans="1:9" ht="15.75">
      <c r="A35" s="6">
        <v>1.27</v>
      </c>
      <c r="B35" s="5">
        <v>74</v>
      </c>
      <c r="C35" s="21">
        <f t="shared" si="2"/>
        <v>58.26771653543307</v>
      </c>
      <c r="D35" s="5">
        <v>52</v>
      </c>
      <c r="E35" s="21">
        <f t="shared" si="3"/>
        <v>40.94488188976378</v>
      </c>
      <c r="F35" s="5"/>
      <c r="G35" s="5"/>
      <c r="H35" s="5"/>
      <c r="I35" s="5"/>
    </row>
    <row r="36" spans="1:7" ht="15.75">
      <c r="A36" s="6">
        <v>1.5</v>
      </c>
      <c r="B36" s="5">
        <v>79</v>
      </c>
      <c r="C36" s="21">
        <f t="shared" si="2"/>
        <v>52.666666666666664</v>
      </c>
      <c r="D36" s="5">
        <v>56</v>
      </c>
      <c r="E36" s="21">
        <f t="shared" si="3"/>
        <v>37.333333333333336</v>
      </c>
      <c r="F36" s="5"/>
      <c r="G36" s="5"/>
    </row>
    <row r="37" spans="9:10" ht="15.75">
      <c r="I37" s="15" t="s">
        <v>28</v>
      </c>
      <c r="J37" s="16">
        <f>AVERAGE(J29:J32)</f>
        <v>710.4729750532971</v>
      </c>
    </row>
    <row r="39" ht="15.75">
      <c r="H39" s="13"/>
    </row>
  </sheetData>
  <sheetProtection/>
  <printOptions/>
  <pageMargins left="0.7500000000000001" right="0.7500000000000001" top="1" bottom="1" header="0.5" footer="0.5"/>
  <pageSetup fitToHeight="1" fitToWidth="1" orientation="landscape" paperSize="9" scale="42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17" sqref="A12:F17"/>
    </sheetView>
  </sheetViews>
  <sheetFormatPr defaultColWidth="11.00390625" defaultRowHeight="15.75"/>
  <cols>
    <col min="1" max="1" width="15.875" style="0" customWidth="1"/>
    <col min="2" max="2" width="12.625" style="0" bestFit="1" customWidth="1"/>
    <col min="3" max="3" width="12.125" style="0" customWidth="1"/>
  </cols>
  <sheetData>
    <row r="1" ht="15">
      <c r="G1" t="s">
        <v>69</v>
      </c>
    </row>
    <row r="2" spans="1:7" ht="15">
      <c r="A2" s="1" t="s">
        <v>0</v>
      </c>
      <c r="B2" s="1" t="s">
        <v>1</v>
      </c>
      <c r="C2" s="1"/>
      <c r="D2" s="1" t="s">
        <v>2</v>
      </c>
      <c r="G2" t="s">
        <v>51</v>
      </c>
    </row>
    <row r="3" spans="1:4" ht="15">
      <c r="A3" s="2">
        <v>43099</v>
      </c>
      <c r="B3" s="1"/>
      <c r="C3" s="1"/>
      <c r="D3" s="1"/>
    </row>
    <row r="5" spans="1:3" ht="15">
      <c r="A5" t="s">
        <v>29</v>
      </c>
      <c r="C5" t="s">
        <v>30</v>
      </c>
    </row>
    <row r="6" ht="15">
      <c r="C6" t="s">
        <v>31</v>
      </c>
    </row>
    <row r="7" ht="15">
      <c r="C7" t="s">
        <v>32</v>
      </c>
    </row>
    <row r="9" ht="15">
      <c r="C9" t="s">
        <v>33</v>
      </c>
    </row>
    <row r="10" spans="1:6" ht="15">
      <c r="A10" t="s">
        <v>54</v>
      </c>
      <c r="E10" s="14" t="s">
        <v>55</v>
      </c>
      <c r="F10" s="3">
        <f>226/222</f>
        <v>1.018018018018018</v>
      </c>
    </row>
    <row r="11" spans="1:4" ht="15">
      <c r="A11" s="15" t="s">
        <v>47</v>
      </c>
      <c r="B11" s="4" t="s">
        <v>45</v>
      </c>
      <c r="C11" s="4" t="s">
        <v>46</v>
      </c>
      <c r="D11" s="1" t="s">
        <v>53</v>
      </c>
    </row>
    <row r="12" spans="1:6" ht="15">
      <c r="A12" s="1" t="s">
        <v>36</v>
      </c>
      <c r="B12" s="4" t="s">
        <v>34</v>
      </c>
      <c r="C12" s="4" t="s">
        <v>35</v>
      </c>
      <c r="D12" s="4" t="s">
        <v>48</v>
      </c>
      <c r="E12" s="4" t="s">
        <v>52</v>
      </c>
      <c r="F12" s="4" t="s">
        <v>50</v>
      </c>
    </row>
    <row r="13" spans="1:6" ht="15">
      <c r="A13" s="5">
        <v>3.5</v>
      </c>
      <c r="B13" s="17" t="s">
        <v>37</v>
      </c>
      <c r="C13" s="5" t="s">
        <v>40</v>
      </c>
      <c r="D13" s="5">
        <v>186</v>
      </c>
      <c r="E13" s="5">
        <v>12.1</v>
      </c>
      <c r="F13" s="5">
        <v>845</v>
      </c>
    </row>
    <row r="14" spans="1:6" ht="15">
      <c r="A14" s="5">
        <v>7</v>
      </c>
      <c r="B14" s="5" t="s">
        <v>37</v>
      </c>
      <c r="C14" s="5" t="s">
        <v>41</v>
      </c>
      <c r="D14" s="5">
        <v>93</v>
      </c>
      <c r="E14" s="5">
        <v>6.1</v>
      </c>
      <c r="F14" s="5">
        <v>422</v>
      </c>
    </row>
    <row r="15" spans="1:6" ht="15">
      <c r="A15" s="5">
        <v>14</v>
      </c>
      <c r="B15" s="5" t="s">
        <v>38</v>
      </c>
      <c r="C15" s="5" t="s">
        <v>42</v>
      </c>
      <c r="D15" s="5">
        <v>47</v>
      </c>
      <c r="E15" s="5">
        <v>3</v>
      </c>
      <c r="F15" s="5">
        <v>211</v>
      </c>
    </row>
    <row r="16" spans="1:6" ht="15">
      <c r="A16" s="5">
        <v>21</v>
      </c>
      <c r="B16" s="5" t="s">
        <v>39</v>
      </c>
      <c r="C16" s="5" t="s">
        <v>43</v>
      </c>
      <c r="D16" s="5">
        <v>31</v>
      </c>
      <c r="E16" s="5">
        <v>2</v>
      </c>
      <c r="F16" s="5">
        <v>141</v>
      </c>
    </row>
    <row r="17" spans="1:6" ht="15">
      <c r="A17" s="5">
        <v>28</v>
      </c>
      <c r="B17" s="5" t="s">
        <v>39</v>
      </c>
      <c r="C17" s="5" t="s">
        <v>44</v>
      </c>
      <c r="D17" s="5">
        <v>23</v>
      </c>
      <c r="E17" s="5">
        <v>1.5</v>
      </c>
      <c r="F17" s="5">
        <v>105</v>
      </c>
    </row>
    <row r="19" ht="15">
      <c r="A19" t="s">
        <v>56</v>
      </c>
    </row>
    <row r="21" spans="1:3" ht="15">
      <c r="A21" s="14" t="s">
        <v>57</v>
      </c>
      <c r="B21" s="11">
        <v>2200</v>
      </c>
      <c r="C21" t="s">
        <v>27</v>
      </c>
    </row>
    <row r="22" spans="1:3" ht="15">
      <c r="A22" s="14" t="s">
        <v>58</v>
      </c>
      <c r="B22" s="11">
        <v>50</v>
      </c>
      <c r="C22" t="s">
        <v>27</v>
      </c>
    </row>
    <row r="23" spans="1:3" ht="15">
      <c r="A23" s="14" t="s">
        <v>61</v>
      </c>
      <c r="B23" s="11">
        <v>3500000</v>
      </c>
      <c r="C23" t="s">
        <v>62</v>
      </c>
    </row>
    <row r="24" spans="1:2" ht="15">
      <c r="A24" s="14"/>
      <c r="B24" s="11"/>
    </row>
    <row r="25" spans="1:2" ht="15">
      <c r="A25" s="14" t="s">
        <v>59</v>
      </c>
      <c r="B25" s="11">
        <v>9</v>
      </c>
    </row>
    <row r="26" spans="1:3" ht="15">
      <c r="A26" s="14" t="s">
        <v>60</v>
      </c>
      <c r="B26" s="11">
        <f>B21/B25*(1+SQRT(B22/B21))^2</f>
        <v>323.70277311900895</v>
      </c>
      <c r="C26" t="s">
        <v>27</v>
      </c>
    </row>
    <row r="27" spans="1:3" ht="15">
      <c r="A27" s="14" t="s">
        <v>49</v>
      </c>
      <c r="B27" s="18">
        <f>B26/(2*PI()*B23)*1000000</f>
        <v>14.719684695555594</v>
      </c>
      <c r="C27" t="s">
        <v>63</v>
      </c>
    </row>
    <row r="28" spans="1:3" ht="15">
      <c r="A28" s="14" t="s">
        <v>64</v>
      </c>
      <c r="B28" s="11">
        <f>B21/B25*(1+SQRT(B22/B21))</f>
        <v>281.29583100394893</v>
      </c>
      <c r="C28" t="s">
        <v>27</v>
      </c>
    </row>
    <row r="29" spans="1:3" ht="15">
      <c r="A29" s="14" t="s">
        <v>65</v>
      </c>
      <c r="B29" s="11">
        <f>1/(2*PI()*B23*B28)*1000000000000</f>
        <v>161.6548696121995</v>
      </c>
      <c r="C29" t="s">
        <v>66</v>
      </c>
    </row>
    <row r="30" spans="1:2" ht="15">
      <c r="A30" s="14" t="s">
        <v>67</v>
      </c>
      <c r="B30" s="11">
        <f>B28*SQRT(B22/B21)</f>
        <v>42.406942115060005</v>
      </c>
    </row>
    <row r="31" spans="1:3" ht="15">
      <c r="A31" s="14" t="s">
        <v>68</v>
      </c>
      <c r="B31" s="11">
        <f>1/(2*PI()*B23*B30)*1000000000000</f>
        <v>1072.2970960749813</v>
      </c>
      <c r="C31" t="s">
        <v>66</v>
      </c>
    </row>
    <row r="32" ht="15">
      <c r="B32" s="11"/>
    </row>
    <row r="33" ht="15">
      <c r="B33" s="11"/>
    </row>
    <row r="34" ht="15">
      <c r="B34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Gwyn Griffiths</dc:creator>
  <cp:keywords/>
  <dc:description/>
  <cp:lastModifiedBy>Gwyn Griffiths</cp:lastModifiedBy>
  <cp:lastPrinted>2017-12-31T12:12:37Z</cp:lastPrinted>
  <dcterms:created xsi:type="dcterms:W3CDTF">2017-12-30T10:55:00Z</dcterms:created>
  <dcterms:modified xsi:type="dcterms:W3CDTF">2017-12-31T14:26:46Z</dcterms:modified>
  <cp:category/>
  <cp:version/>
  <cp:contentType/>
  <cp:contentStatus/>
</cp:coreProperties>
</file>